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gov-my.sharepoint.com/personal/terri_brooks_energy_ri_gov/Documents/IIJA Program Funding/EECBG/"/>
    </mc:Choice>
  </mc:AlternateContent>
  <xr:revisionPtr revIDLastSave="0" documentId="8_{4271AA88-8F42-4709-9B23-935C6EC5D0F6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Breakdowns" sheetId="3" r:id="rId1"/>
    <sheet name="Table 1" sheetId="1" r:id="rId2"/>
    <sheet name="Direct Award Munis" sheetId="2" r:id="rId3"/>
    <sheet name="Final Awards" sheetId="4" r:id="rId4"/>
    <sheet name="Sheet1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4" l="1"/>
  <c r="J5" i="4"/>
  <c r="E5" i="4"/>
  <c r="F41" i="4"/>
  <c r="B9" i="3"/>
  <c r="E5" i="1"/>
  <c r="E3" i="4"/>
  <c r="E4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2" i="4"/>
  <c r="E41" i="4" s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2" i="4"/>
  <c r="G41" i="4" s="1"/>
  <c r="B41" i="4"/>
  <c r="E35" i="1"/>
  <c r="F35" i="1" s="1"/>
  <c r="E33" i="1"/>
  <c r="F33" i="1" s="1"/>
  <c r="E19" i="1"/>
  <c r="F19" i="1" s="1"/>
  <c r="E14" i="1"/>
  <c r="F14" i="1" s="1"/>
  <c r="E13" i="1"/>
  <c r="F13" i="1" s="1"/>
  <c r="E9" i="1"/>
  <c r="F9" i="1" s="1"/>
  <c r="B6" i="3"/>
  <c r="B4" i="3"/>
  <c r="B3" i="3"/>
  <c r="D3" i="1"/>
  <c r="B2" i="3"/>
  <c r="F39" i="1"/>
  <c r="C37" i="1"/>
  <c r="D13" i="2"/>
  <c r="B13" i="2"/>
  <c r="B37" i="1"/>
  <c r="C11" i="2" s="1"/>
  <c r="C12" i="2"/>
  <c r="C9" i="2"/>
  <c r="C8" i="2"/>
  <c r="C5" i="2"/>
  <c r="C4" i="2"/>
  <c r="C36" i="1"/>
  <c r="C35" i="1"/>
  <c r="C32" i="1"/>
  <c r="C31" i="1"/>
  <c r="C28" i="1"/>
  <c r="C26" i="1"/>
  <c r="C23" i="1"/>
  <c r="C22" i="1"/>
  <c r="C19" i="1"/>
  <c r="C18" i="1"/>
  <c r="C14" i="1"/>
  <c r="C13" i="1"/>
  <c r="C9" i="1"/>
  <c r="C8" i="1"/>
  <c r="C4" i="1"/>
  <c r="C3" i="1"/>
  <c r="F5" i="1" l="1"/>
  <c r="E37" i="1"/>
  <c r="F37" i="1" s="1"/>
  <c r="C5" i="1"/>
  <c r="C11" i="1"/>
  <c r="D11" i="1" s="1"/>
  <c r="C15" i="1"/>
  <c r="C20" i="1"/>
  <c r="D20" i="1" s="1"/>
  <c r="C24" i="1"/>
  <c r="D24" i="1" s="1"/>
  <c r="C29" i="1"/>
  <c r="D29" i="1" s="1"/>
  <c r="C33" i="1"/>
  <c r="C6" i="2"/>
  <c r="C10" i="2"/>
  <c r="C7" i="1"/>
  <c r="C12" i="1"/>
  <c r="D12" i="1" s="1"/>
  <c r="C16" i="1"/>
  <c r="C21" i="1"/>
  <c r="D21" i="1" s="1"/>
  <c r="C25" i="1"/>
  <c r="C30" i="1"/>
  <c r="C34" i="1"/>
  <c r="D34" i="1" s="1"/>
  <c r="C3" i="2"/>
  <c r="C7" i="2"/>
  <c r="D4" i="1"/>
  <c r="D16" i="1"/>
  <c r="D22" i="1"/>
  <c r="D31" i="1"/>
  <c r="D13" i="1"/>
  <c r="D18" i="1"/>
  <c r="D23" i="1"/>
  <c r="D28" i="1"/>
  <c r="D32" i="1"/>
  <c r="D35" i="1"/>
  <c r="D9" i="1"/>
  <c r="D14" i="1"/>
  <c r="D19" i="1"/>
  <c r="D25" i="1"/>
  <c r="D33" i="1"/>
  <c r="D7" i="1"/>
  <c r="D15" i="1"/>
  <c r="D26" i="1"/>
  <c r="D30" i="1"/>
  <c r="D17" i="1"/>
  <c r="D6" i="1"/>
  <c r="D8" i="1"/>
  <c r="D10" i="1"/>
  <c r="D27" i="1"/>
  <c r="D5" i="1"/>
  <c r="D37" i="1" l="1"/>
</calcChain>
</file>

<file path=xl/sharedStrings.xml><?xml version="1.0" encoding="utf-8"?>
<sst xmlns="http://schemas.openxmlformats.org/spreadsheetml/2006/main" count="199" uniqueCount="70">
  <si>
    <t>Total RI Formula Funds</t>
  </si>
  <si>
    <t>10% Admin</t>
  </si>
  <si>
    <t>60% to Non-Direct Pay Communities</t>
  </si>
  <si>
    <t>Remaining for Distribution</t>
  </si>
  <si>
    <t>40% of non-admin funds (J40 amount)</t>
  </si>
  <si>
    <t>even split remaining 30% to J40 (exclude direct pay)</t>
  </si>
  <si>
    <t>J40 adder</t>
  </si>
  <si>
    <t>Communities receiving this additional funding are RI Disadvantaged Communities as identified by the CEJST Screening Tool, and who are not receiving a Direct Pay Award</t>
  </si>
  <si>
    <t>Rhode Island Population by City and Town 2020</t>
  </si>
  <si>
    <r>
      <rPr>
        <b/>
        <sz val="11"/>
        <rFont val="Calibri"/>
        <family val="2"/>
        <scheme val="minor"/>
      </rPr>
      <t>Cities and Towns,
by County</t>
    </r>
  </si>
  <si>
    <t>Percent of Population</t>
  </si>
  <si>
    <t>Award</t>
  </si>
  <si>
    <t>Barrington</t>
  </si>
  <si>
    <t>Bristol</t>
  </si>
  <si>
    <t>Warren</t>
  </si>
  <si>
    <t>Bristol County</t>
  </si>
  <si>
    <t>East Greenwich</t>
  </si>
  <si>
    <t>West Greenwich</t>
  </si>
  <si>
    <t>West Warwick</t>
  </si>
  <si>
    <t>Kent County</t>
  </si>
  <si>
    <t>Jamestown</t>
  </si>
  <si>
    <t>Little Compton</t>
  </si>
  <si>
    <t>Middletown</t>
  </si>
  <si>
    <t>Newport</t>
  </si>
  <si>
    <t>Portsmouth</t>
  </si>
  <si>
    <t>Tiverton</t>
  </si>
  <si>
    <t>Newport County</t>
  </si>
  <si>
    <t>Burrillville</t>
  </si>
  <si>
    <t>Central Falls</t>
  </si>
  <si>
    <t>Foster</t>
  </si>
  <si>
    <t>Glocester</t>
  </si>
  <si>
    <t>Johnston</t>
  </si>
  <si>
    <t>Lincoln</t>
  </si>
  <si>
    <t>North Smithfield</t>
  </si>
  <si>
    <t>Scituate</t>
  </si>
  <si>
    <t>Smithfield</t>
  </si>
  <si>
    <t>Providence County</t>
  </si>
  <si>
    <t>Charlestown</t>
  </si>
  <si>
    <t>Exeter</t>
  </si>
  <si>
    <t>Hopkinton</t>
  </si>
  <si>
    <t>Narragansett</t>
  </si>
  <si>
    <t>New Shoreham</t>
  </si>
  <si>
    <t>North Kingstown</t>
  </si>
  <si>
    <t>Richmond</t>
  </si>
  <si>
    <t>Westerly</t>
  </si>
  <si>
    <t>State Total</t>
  </si>
  <si>
    <r>
      <rPr>
        <sz val="11"/>
        <rFont val="Arial"/>
        <family val="2"/>
      </rPr>
      <t>Source: U.S. Bureau of the Census</t>
    </r>
  </si>
  <si>
    <t>Coventry</t>
  </si>
  <si>
    <t>Warwick</t>
  </si>
  <si>
    <t>Cranston</t>
  </si>
  <si>
    <t>Cumberland</t>
  </si>
  <si>
    <t>East Providence</t>
  </si>
  <si>
    <t>North Providence</t>
  </si>
  <si>
    <t>Pawtucket</t>
  </si>
  <si>
    <t>Providence</t>
  </si>
  <si>
    <t>Woonsocket</t>
  </si>
  <si>
    <t>South Kingstown</t>
  </si>
  <si>
    <t>Community</t>
  </si>
  <si>
    <t>Population</t>
  </si>
  <si>
    <t>% of Population</t>
  </si>
  <si>
    <t>Direct Pay or Even Split Amount</t>
  </si>
  <si>
    <t>TOTAL</t>
  </si>
  <si>
    <t>TOTAL w/ adder</t>
  </si>
  <si>
    <t>J40 Investment</t>
  </si>
  <si>
    <t>Direct Pay</t>
  </si>
  <si>
    <t>Municipality</t>
  </si>
  <si>
    <t>Total Award</t>
  </si>
  <si>
    <t>Funding Source</t>
  </si>
  <si>
    <t>Application to OER</t>
  </si>
  <si>
    <t>Direct Pay from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</si>
</sst>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"/>
    <numFmt numFmtId="167" formatCode="&quot;$&quot;#,##0"/>
  </numFmts>
  <fonts count="21">
    <font>
      <sz val="10"/>
      <color rgb="FF000000"/>
      <name val="Times New Roman"/>
      <charset val="204"/>
    </font>
    <font>
      <b/>
      <sz val="12.5"/>
      <name val="Arial"/>
    </font>
    <font>
      <b/>
      <sz val="11"/>
      <color rgb="FF000000"/>
      <name val="Arial"/>
      <family val="2"/>
    </font>
    <font>
      <sz val="11"/>
      <name val="Arial"/>
    </font>
    <font>
      <b/>
      <sz val="12.5"/>
      <name val="Arial"/>
      <family val="2"/>
    </font>
    <font>
      <sz val="11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charset val="204"/>
    </font>
    <font>
      <sz val="10"/>
      <color rgb="FF70AD47"/>
      <name val="Times New Roman"/>
      <charset val="204"/>
    </font>
    <font>
      <b/>
      <sz val="10"/>
      <color rgb="FF000000"/>
      <name val="Times New Roman"/>
      <charset val="204"/>
    </font>
    <font>
      <sz val="10"/>
      <color rgb="FFFF0000"/>
      <name val="Times New Roman"/>
      <charset val="204"/>
    </font>
    <font>
      <b/>
      <u/>
      <sz val="10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8CAA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44" fontId="0" fillId="0" borderId="0" xfId="2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top"/>
    </xf>
    <xf numFmtId="44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4" fontId="12" fillId="0" borderId="0" xfId="1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/>
    </xf>
    <xf numFmtId="3" fontId="11" fillId="0" borderId="2" xfId="0" applyNumberFormat="1" applyFont="1" applyFill="1" applyBorder="1" applyAlignment="1">
      <alignment horizontal="right" vertical="top" shrinkToFit="1"/>
    </xf>
    <xf numFmtId="0" fontId="12" fillId="0" borderId="5" xfId="0" applyFont="1" applyFill="1" applyBorder="1" applyAlignment="1">
      <alignment horizontal="left"/>
    </xf>
    <xf numFmtId="44" fontId="12" fillId="0" borderId="5" xfId="0" applyNumberFormat="1" applyFont="1" applyFill="1" applyBorder="1" applyAlignment="1">
      <alignment horizontal="left" vertical="top"/>
    </xf>
    <xf numFmtId="3" fontId="2" fillId="3" borderId="5" xfId="0" applyNumberFormat="1" applyFont="1" applyFill="1" applyBorder="1" applyAlignment="1">
      <alignment horizontal="right" vertical="top" shrinkToFit="1"/>
    </xf>
    <xf numFmtId="0" fontId="7" fillId="0" borderId="5" xfId="0" applyFont="1" applyFill="1" applyBorder="1" applyAlignment="1">
      <alignment horizontal="left" wrapText="1"/>
    </xf>
    <xf numFmtId="44" fontId="7" fillId="0" borderId="5" xfId="0" applyNumberFormat="1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 wrapText="1"/>
    </xf>
    <xf numFmtId="3" fontId="11" fillId="0" borderId="5" xfId="0" applyNumberFormat="1" applyFont="1" applyFill="1" applyBorder="1" applyAlignment="1">
      <alignment horizontal="right" vertical="top" shrinkToFit="1"/>
    </xf>
    <xf numFmtId="0" fontId="13" fillId="3" borderId="5" xfId="0" applyFont="1" applyFill="1" applyBorder="1" applyAlignment="1">
      <alignment horizontal="left" vertical="top" wrapText="1"/>
    </xf>
    <xf numFmtId="3" fontId="14" fillId="3" borderId="5" xfId="0" applyNumberFormat="1" applyFont="1" applyFill="1" applyBorder="1" applyAlignment="1">
      <alignment horizontal="right" vertical="top" shrinkToFit="1"/>
    </xf>
    <xf numFmtId="0" fontId="12" fillId="0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vertical="top" wrapText="1"/>
    </xf>
    <xf numFmtId="44" fontId="0" fillId="0" borderId="0" xfId="0" applyNumberForma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165" fontId="16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165" fontId="17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165" fontId="0" fillId="4" borderId="0" xfId="0" applyNumberFormat="1" applyFill="1" applyBorder="1" applyAlignment="1">
      <alignment horizontal="left" vertical="top"/>
    </xf>
    <xf numFmtId="165" fontId="16" fillId="4" borderId="0" xfId="0" applyNumberFormat="1" applyFont="1" applyFill="1" applyBorder="1" applyAlignment="1">
      <alignment horizontal="left" vertical="top"/>
    </xf>
    <xf numFmtId="165" fontId="17" fillId="4" borderId="0" xfId="0" applyNumberFormat="1" applyFont="1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166" fontId="0" fillId="4" borderId="0" xfId="0" applyNumberForma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167" fontId="17" fillId="0" borderId="0" xfId="0" applyNumberFormat="1" applyFont="1" applyFill="1" applyBorder="1" applyAlignment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6" fontId="0" fillId="0" borderId="0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left" vertical="top"/>
    </xf>
    <xf numFmtId="167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67" fontId="16" fillId="0" borderId="0" xfId="0" applyNumberFormat="1" applyFont="1" applyFill="1" applyBorder="1" applyAlignment="1">
      <alignment horizontal="left" vertical="top"/>
    </xf>
    <xf numFmtId="165" fontId="19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165" fontId="20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3236-974C-478A-810E-68DFA2AAC75C}">
  <dimension ref="A1:D10"/>
  <sheetViews>
    <sheetView workbookViewId="0">
      <selection activeCell="D1" sqref="D1"/>
    </sheetView>
  </sheetViews>
  <sheetFormatPr defaultRowHeight="12.75"/>
  <cols>
    <col min="1" max="1" width="48.6640625" bestFit="1" customWidth="1"/>
    <col min="2" max="2" width="14" bestFit="1" customWidth="1"/>
    <col min="3" max="3" width="18.33203125" customWidth="1"/>
    <col min="4" max="4" width="16.83203125" customWidth="1"/>
  </cols>
  <sheetData>
    <row r="1" spans="1:4">
      <c r="A1" s="36" t="s">
        <v>0</v>
      </c>
      <c r="B1" s="21">
        <v>1675110</v>
      </c>
      <c r="C1" s="21"/>
      <c r="D1" s="21"/>
    </row>
    <row r="2" spans="1:4">
      <c r="A2" s="36" t="s">
        <v>1</v>
      </c>
      <c r="B2" s="21">
        <f>B1*0.1</f>
        <v>167511</v>
      </c>
    </row>
    <row r="3" spans="1:4">
      <c r="A3" s="36" t="s">
        <v>2</v>
      </c>
      <c r="B3" s="21">
        <f>B1*0.6</f>
        <v>1005066</v>
      </c>
    </row>
    <row r="4" spans="1:4">
      <c r="A4" t="s">
        <v>3</v>
      </c>
      <c r="B4" s="21">
        <f>B1-B2-B3</f>
        <v>502533</v>
      </c>
      <c r="C4" s="21"/>
      <c r="D4" s="21"/>
    </row>
    <row r="6" spans="1:4">
      <c r="A6" t="s">
        <v>4</v>
      </c>
      <c r="B6" s="21">
        <f>(B1-B2)*0.4</f>
        <v>603039.6</v>
      </c>
    </row>
    <row r="9" spans="1:4">
      <c r="A9" t="s">
        <v>5</v>
      </c>
      <c r="B9" s="21">
        <f>B4/7</f>
        <v>71790.428571428565</v>
      </c>
      <c r="C9" s="21" t="s">
        <v>6</v>
      </c>
      <c r="D9" t="s">
        <v>7</v>
      </c>
    </row>
    <row r="10" spans="1:4">
      <c r="B1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>
      <selection activeCell="F39" sqref="F39"/>
    </sheetView>
  </sheetViews>
  <sheetFormatPr defaultRowHeight="12.75"/>
  <cols>
    <col min="1" max="1" width="36" customWidth="1"/>
    <col min="2" max="2" width="16.1640625" customWidth="1"/>
    <col min="3" max="3" width="15.1640625" customWidth="1"/>
    <col min="4" max="4" width="26.6640625" customWidth="1"/>
    <col min="5" max="5" width="14" style="21" customWidth="1"/>
    <col min="6" max="6" width="17.33203125" customWidth="1"/>
    <col min="7" max="7" width="12.5" bestFit="1" customWidth="1"/>
  </cols>
  <sheetData>
    <row r="1" spans="1:6" ht="17.25" customHeight="1">
      <c r="A1" s="49" t="s">
        <v>8</v>
      </c>
      <c r="B1" s="50"/>
      <c r="C1" s="50"/>
      <c r="D1" s="51"/>
      <c r="E1" s="23"/>
      <c r="F1" s="1"/>
    </row>
    <row r="2" spans="1:6" ht="30">
      <c r="A2" s="20" t="s">
        <v>9</v>
      </c>
      <c r="B2" s="20">
        <v>2020</v>
      </c>
      <c r="C2" s="20" t="s">
        <v>10</v>
      </c>
      <c r="D2" s="20" t="s">
        <v>11</v>
      </c>
    </row>
    <row r="3" spans="1:6" ht="15.75" customHeight="1">
      <c r="A3" s="15" t="s">
        <v>12</v>
      </c>
      <c r="B3" s="16">
        <v>17153</v>
      </c>
      <c r="C3" s="12">
        <f>B3/$B$37</f>
        <v>3.9290647254602386E-2</v>
      </c>
      <c r="D3" s="13">
        <f>C3*$F$39</f>
        <v>39489.6936735942</v>
      </c>
    </row>
    <row r="4" spans="1:6" ht="15.75" customHeight="1">
      <c r="A4" s="15" t="s">
        <v>13</v>
      </c>
      <c r="B4" s="16">
        <v>22493</v>
      </c>
      <c r="C4" s="12">
        <f>B4/$B$37</f>
        <v>5.1522446726390225E-2</v>
      </c>
      <c r="D4" s="13">
        <f>C4*$F$39</f>
        <v>51783.459441506115</v>
      </c>
    </row>
    <row r="5" spans="1:6" ht="15.75" customHeight="1">
      <c r="A5" s="22" t="s">
        <v>14</v>
      </c>
      <c r="B5" s="16">
        <v>11147</v>
      </c>
      <c r="C5" s="12">
        <f>B5/$B$37</f>
        <v>2.5533308747569101E-2</v>
      </c>
      <c r="D5" s="13">
        <f>C5*$F$39</f>
        <v>25662.660489684287</v>
      </c>
      <c r="E5" s="21">
        <f>Breakdowns!B9</f>
        <v>71790.428571428565</v>
      </c>
      <c r="F5" s="24">
        <f>D5+E5</f>
        <v>97453.089061112856</v>
      </c>
    </row>
    <row r="6" spans="1:6" ht="15.75" customHeight="1">
      <c r="A6" s="17" t="s">
        <v>15</v>
      </c>
      <c r="B6" s="18"/>
      <c r="C6" s="12"/>
      <c r="D6" s="13">
        <f>C6*$F$39</f>
        <v>0</v>
      </c>
    </row>
    <row r="7" spans="1:6" ht="15.75" customHeight="1">
      <c r="A7" s="15" t="s">
        <v>16</v>
      </c>
      <c r="B7" s="16">
        <v>14312</v>
      </c>
      <c r="C7" s="12">
        <f>B7/$B$37</f>
        <v>3.2783055063713012E-2</v>
      </c>
      <c r="D7" s="13">
        <f>C7*$F$39</f>
        <v>32949.134020665784</v>
      </c>
    </row>
    <row r="8" spans="1:6" ht="15.75" customHeight="1">
      <c r="A8" s="15" t="s">
        <v>17</v>
      </c>
      <c r="B8" s="16">
        <v>6528</v>
      </c>
      <c r="C8" s="12">
        <f>B8/$B$37</f>
        <v>1.4953031264387826E-2</v>
      </c>
      <c r="D8" s="13">
        <f>C8*$F$39</f>
        <v>15028.783320773215</v>
      </c>
    </row>
    <row r="9" spans="1:6" ht="15.75" customHeight="1">
      <c r="A9" s="22" t="s">
        <v>18</v>
      </c>
      <c r="B9" s="16">
        <v>31012</v>
      </c>
      <c r="C9" s="12">
        <f>B9/$B$37</f>
        <v>7.1036060902450252E-2</v>
      </c>
      <c r="D9" s="13">
        <f>C9*$F$39</f>
        <v>71395.929586982063</v>
      </c>
      <c r="E9" s="21">
        <f>Breakdowns!B9</f>
        <v>71790.428571428565</v>
      </c>
      <c r="F9" s="24">
        <f>D9+E9</f>
        <v>143186.35815841064</v>
      </c>
    </row>
    <row r="10" spans="1:6" ht="15.75" customHeight="1">
      <c r="A10" s="17" t="s">
        <v>19</v>
      </c>
      <c r="B10" s="18"/>
      <c r="C10" s="12"/>
      <c r="D10" s="13">
        <f>C10*$F$39</f>
        <v>0</v>
      </c>
    </row>
    <row r="11" spans="1:6" ht="15.75" customHeight="1">
      <c r="A11" s="15" t="s">
        <v>20</v>
      </c>
      <c r="B11" s="16">
        <v>5559</v>
      </c>
      <c r="C11" s="12">
        <f>B11/$B$37</f>
        <v>1.2733440686080257E-2</v>
      </c>
      <c r="D11" s="13">
        <f>C11*$F$39</f>
        <v>12797.94829659594</v>
      </c>
    </row>
    <row r="12" spans="1:6" ht="15.75" customHeight="1">
      <c r="A12" s="15" t="s">
        <v>21</v>
      </c>
      <c r="B12" s="16">
        <v>3616</v>
      </c>
      <c r="C12" s="12">
        <f>B12/$B$37</f>
        <v>8.2828065337050213E-3</v>
      </c>
      <c r="D12" s="13">
        <f>C12*$F$39</f>
        <v>8324.7672316047701</v>
      </c>
    </row>
    <row r="13" spans="1:6" ht="15.75" customHeight="1">
      <c r="A13" s="22" t="s">
        <v>22</v>
      </c>
      <c r="B13" s="16">
        <v>17075</v>
      </c>
      <c r="C13" s="12">
        <f>B13/$B$37</f>
        <v>3.9111980520744813E-2</v>
      </c>
      <c r="D13" s="13">
        <f>C13*$F$39</f>
        <v>39310.121814062906</v>
      </c>
      <c r="E13" s="21">
        <f>Breakdowns!B9</f>
        <v>71790.428571428565</v>
      </c>
      <c r="F13" s="24">
        <f>D13+E13</f>
        <v>111100.55038549147</v>
      </c>
    </row>
    <row r="14" spans="1:6" ht="15.75" customHeight="1">
      <c r="A14" s="22" t="s">
        <v>23</v>
      </c>
      <c r="B14" s="16">
        <v>25163</v>
      </c>
      <c r="C14" s="12">
        <f>B14/$B$37</f>
        <v>5.7638346462284142E-2</v>
      </c>
      <c r="D14" s="13">
        <f>C14*$F$39</f>
        <v>57930.342325462072</v>
      </c>
      <c r="E14" s="21">
        <f>Breakdowns!B9</f>
        <v>71790.428571428565</v>
      </c>
      <c r="F14" s="24">
        <f>D14+E14</f>
        <v>129720.77089689064</v>
      </c>
    </row>
    <row r="15" spans="1:6" ht="15.75" customHeight="1">
      <c r="A15" s="15" t="s">
        <v>24</v>
      </c>
      <c r="B15" s="16">
        <v>17871</v>
      </c>
      <c r="C15" s="12">
        <f>B15/$B$37</f>
        <v>4.0935297445752888E-2</v>
      </c>
      <c r="D15" s="13">
        <f>C15*$F$39</f>
        <v>41142.675662613074</v>
      </c>
    </row>
    <row r="16" spans="1:6" ht="15.75" customHeight="1">
      <c r="A16" s="15" t="s">
        <v>25</v>
      </c>
      <c r="B16" s="16">
        <v>16359</v>
      </c>
      <c r="C16" s="12">
        <f>B16/$B$37</f>
        <v>3.7471911527898354E-2</v>
      </c>
      <c r="D16" s="13">
        <f>C16*$F$39</f>
        <v>37661.744231698685</v>
      </c>
    </row>
    <row r="17" spans="1:6" ht="15.75" customHeight="1">
      <c r="A17" s="17" t="s">
        <v>26</v>
      </c>
      <c r="B17" s="18"/>
      <c r="C17" s="12"/>
      <c r="D17" s="13">
        <f>C17*$F$39</f>
        <v>0</v>
      </c>
    </row>
    <row r="18" spans="1:6" ht="15.75" customHeight="1">
      <c r="A18" s="15" t="s">
        <v>27</v>
      </c>
      <c r="B18" s="16">
        <v>16158</v>
      </c>
      <c r="C18" s="12">
        <f>B18/$B$37</f>
        <v>3.7011501098342295E-2</v>
      </c>
      <c r="D18" s="13">
        <f>C18*$F$39</f>
        <v>37199.0013629065</v>
      </c>
    </row>
    <row r="19" spans="1:6" ht="15.75" customHeight="1">
      <c r="A19" s="22" t="s">
        <v>28</v>
      </c>
      <c r="B19" s="16">
        <v>22583</v>
      </c>
      <c r="C19" s="12">
        <f>B19/$B$37</f>
        <v>5.1728600650072037E-2</v>
      </c>
      <c r="D19" s="13">
        <f>C19*$F$39</f>
        <v>51990.657740965304</v>
      </c>
      <c r="E19" s="21">
        <f>Breakdowns!B9</f>
        <v>71790.428571428565</v>
      </c>
      <c r="F19" s="24">
        <f>D19+E19</f>
        <v>123781.08631239386</v>
      </c>
    </row>
    <row r="20" spans="1:6" ht="15.75" customHeight="1">
      <c r="A20" s="15" t="s">
        <v>29</v>
      </c>
      <c r="B20" s="16">
        <v>4469</v>
      </c>
      <c r="C20" s="12">
        <f>B20/$B$37</f>
        <v>1.0236687610378247E-2</v>
      </c>
      <c r="D20" s="13">
        <f>C20*$F$39</f>
        <v>10288.546669812424</v>
      </c>
    </row>
    <row r="21" spans="1:6" ht="15.75" customHeight="1">
      <c r="A21" s="15" t="s">
        <v>30</v>
      </c>
      <c r="B21" s="16">
        <v>9974</v>
      </c>
      <c r="C21" s="12">
        <f>B21/$B$37</f>
        <v>2.2846435942249416E-2</v>
      </c>
      <c r="D21" s="13">
        <f>C21*$F$39</f>
        <v>22962.175986732851</v>
      </c>
    </row>
    <row r="22" spans="1:6" ht="15.75" customHeight="1">
      <c r="A22" s="15" t="s">
        <v>31</v>
      </c>
      <c r="B22" s="16">
        <v>29568</v>
      </c>
      <c r="C22" s="12">
        <f>B22/$B$37</f>
        <v>6.7728435726933101E-2</v>
      </c>
      <c r="D22" s="13">
        <f>C22*$F$39</f>
        <v>68071.547982325748</v>
      </c>
    </row>
    <row r="23" spans="1:6" ht="15.75" customHeight="1">
      <c r="A23" s="15" t="s">
        <v>32</v>
      </c>
      <c r="B23" s="16">
        <v>22529</v>
      </c>
      <c r="C23" s="12">
        <f>B23/$B$37</f>
        <v>5.160490829586295E-2</v>
      </c>
      <c r="D23" s="13">
        <f>C23*$F$39</f>
        <v>51866.338761289793</v>
      </c>
    </row>
    <row r="24" spans="1:6" ht="15.75" customHeight="1">
      <c r="A24" s="15" t="s">
        <v>33</v>
      </c>
      <c r="B24" s="16">
        <v>12588</v>
      </c>
      <c r="C24" s="12">
        <f>B24/$B$37</f>
        <v>2.8834062125630201E-2</v>
      </c>
      <c r="D24" s="13">
        <f>C24*$F$39</f>
        <v>28980.135484358645</v>
      </c>
    </row>
    <row r="25" spans="1:6" ht="15.75" customHeight="1">
      <c r="A25" s="15" t="s">
        <v>34</v>
      </c>
      <c r="B25" s="16">
        <v>10384</v>
      </c>
      <c r="C25" s="12">
        <f>B25/$B$37</f>
        <v>2.3785581594577693E-2</v>
      </c>
      <c r="D25" s="13">
        <f>C25*$F$39</f>
        <v>23906.079350935823</v>
      </c>
    </row>
    <row r="26" spans="1:6" ht="15.75" customHeight="1">
      <c r="A26" s="15" t="s">
        <v>35</v>
      </c>
      <c r="B26" s="16">
        <v>22118</v>
      </c>
      <c r="C26" s="12">
        <f>B26/$B$37</f>
        <v>5.0663472044382651E-2</v>
      </c>
      <c r="D26" s="13">
        <f>C26*$F$39</f>
        <v>50920.133193759495</v>
      </c>
    </row>
    <row r="27" spans="1:6" ht="15.75" customHeight="1">
      <c r="A27" s="17" t="s">
        <v>36</v>
      </c>
      <c r="B27" s="18"/>
      <c r="C27" s="12"/>
      <c r="D27" s="13">
        <f>C27*$F$39</f>
        <v>0</v>
      </c>
    </row>
    <row r="28" spans="1:6" ht="15.75" customHeight="1">
      <c r="A28" s="15" t="s">
        <v>37</v>
      </c>
      <c r="B28" s="16">
        <v>7997</v>
      </c>
      <c r="C28" s="12">
        <f>B28/$B$37</f>
        <v>1.8317921418705491E-2</v>
      </c>
      <c r="D28" s="13">
        <f>C28*$F$39</f>
        <v>18410.720008612654</v>
      </c>
    </row>
    <row r="29" spans="1:6" ht="15.75" customHeight="1">
      <c r="A29" s="15" t="s">
        <v>38</v>
      </c>
      <c r="B29" s="16">
        <v>6460</v>
      </c>
      <c r="C29" s="12">
        <f>B29/$B$37</f>
        <v>1.4797270522050453E-2</v>
      </c>
      <c r="D29" s="13">
        <f>C29*$F$39</f>
        <v>14872.23349451516</v>
      </c>
    </row>
    <row r="30" spans="1:6" ht="15.75" customHeight="1">
      <c r="A30" s="15" t="s">
        <v>39</v>
      </c>
      <c r="B30" s="16">
        <v>8398</v>
      </c>
      <c r="C30" s="12">
        <f>B30/$B$37</f>
        <v>1.9236451678665587E-2</v>
      </c>
      <c r="D30" s="13">
        <f>C30*$F$39</f>
        <v>19333.903542869706</v>
      </c>
    </row>
    <row r="31" spans="1:6" ht="15.75" customHeight="1">
      <c r="A31" s="15" t="s">
        <v>40</v>
      </c>
      <c r="B31" s="16">
        <v>14532</v>
      </c>
      <c r="C31" s="12">
        <f>B31/$B$37</f>
        <v>3.3286986877157455E-2</v>
      </c>
      <c r="D31" s="13">
        <f>C31*$F$39</f>
        <v>33455.618752677132</v>
      </c>
    </row>
    <row r="32" spans="1:6" ht="15.75" customHeight="1">
      <c r="A32" s="15" t="s">
        <v>41</v>
      </c>
      <c r="B32" s="16">
        <v>1410</v>
      </c>
      <c r="C32" s="12">
        <f>B32/$B$37</f>
        <v>3.2297448043484733E-3</v>
      </c>
      <c r="D32" s="13">
        <f>C32*$F$39</f>
        <v>3246.1066915273027</v>
      </c>
    </row>
    <row r="33" spans="1:6" ht="15.75" customHeight="1">
      <c r="A33" s="22" t="s">
        <v>42</v>
      </c>
      <c r="B33" s="16">
        <v>27732</v>
      </c>
      <c r="C33" s="12">
        <f>B33/$B$37</f>
        <v>6.3522895683824021E-2</v>
      </c>
      <c r="D33" s="13">
        <f>C33*$F$39</f>
        <v>63844.702673358275</v>
      </c>
      <c r="E33" s="21">
        <f>Breakdowns!B9</f>
        <v>71790.428571428565</v>
      </c>
      <c r="F33" s="24">
        <f>D33+E33</f>
        <v>135635.13124478684</v>
      </c>
    </row>
    <row r="34" spans="1:6" ht="15.75" customHeight="1">
      <c r="A34" s="15" t="s">
        <v>43</v>
      </c>
      <c r="B34" s="16">
        <v>8020</v>
      </c>
      <c r="C34" s="12">
        <f>B34/$B$37</f>
        <v>1.8370605199201955E-2</v>
      </c>
      <c r="D34" s="13">
        <f>C34*$F$39</f>
        <v>18463.670685141111</v>
      </c>
    </row>
    <row r="35" spans="1:6" ht="15.75" customHeight="1">
      <c r="A35" s="22" t="s">
        <v>44</v>
      </c>
      <c r="B35" s="16">
        <v>23359</v>
      </c>
      <c r="C35" s="12">
        <f>B35/$B$37</f>
        <v>5.3506105592039707E-2</v>
      </c>
      <c r="D35" s="13">
        <f>C35*$F$39</f>
        <v>53777.167522968979</v>
      </c>
      <c r="E35" s="21">
        <f>Breakdowns!B9</f>
        <v>71790.428571428565</v>
      </c>
      <c r="F35" s="24">
        <f>D35+E35</f>
        <v>125567.59609439754</v>
      </c>
    </row>
    <row r="36" spans="1:6" ht="14.25" customHeight="1">
      <c r="A36" s="19"/>
      <c r="B36" s="19"/>
      <c r="C36" s="12">
        <f>B36/$B$37</f>
        <v>0</v>
      </c>
      <c r="D36" s="14"/>
    </row>
    <row r="37" spans="1:6" ht="15.75" customHeight="1">
      <c r="A37" s="17" t="s">
        <v>45</v>
      </c>
      <c r="B37" s="18">
        <f>SUM(B3:B36)</f>
        <v>436567</v>
      </c>
      <c r="C37" s="11">
        <f t="shared" ref="C37:D37" si="0">SUM(C3:C36)</f>
        <v>1</v>
      </c>
      <c r="D37" s="11">
        <f t="shared" si="0"/>
        <v>1005066</v>
      </c>
      <c r="E37" s="21">
        <f>SUM(E3:E36)</f>
        <v>502533</v>
      </c>
      <c r="F37" s="21">
        <f>D37+E37</f>
        <v>1507599</v>
      </c>
    </row>
    <row r="38" spans="1:6" ht="15.75" customHeight="1">
      <c r="A38" s="48" t="s">
        <v>46</v>
      </c>
      <c r="B38" s="48"/>
      <c r="C38" s="48"/>
      <c r="D38" s="48"/>
      <c r="E38" s="48"/>
      <c r="F38" s="48"/>
    </row>
    <row r="39" spans="1:6">
      <c r="F39" s="2">
        <f>1675110*0.6</f>
        <v>1005066</v>
      </c>
    </row>
  </sheetData>
  <mergeCells count="2">
    <mergeCell ref="A38:F38"/>
    <mergeCell ref="A1:D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D9EC-7242-4208-86E0-C694DF7166D9}">
  <dimension ref="A1:D13"/>
  <sheetViews>
    <sheetView workbookViewId="0">
      <selection activeCell="B23" sqref="B23"/>
    </sheetView>
  </sheetViews>
  <sheetFormatPr defaultRowHeight="12.75"/>
  <cols>
    <col min="1" max="1" width="20.1640625" bestFit="1" customWidth="1"/>
    <col min="2" max="2" width="12.83203125" bestFit="1" customWidth="1"/>
    <col min="3" max="3" width="21.5" bestFit="1" customWidth="1"/>
    <col min="4" max="4" width="15.83203125" bestFit="1" customWidth="1"/>
  </cols>
  <sheetData>
    <row r="1" spans="1:4" ht="16.5">
      <c r="A1" s="52" t="s">
        <v>8</v>
      </c>
      <c r="B1" s="53"/>
      <c r="C1" s="53"/>
      <c r="D1" s="53"/>
    </row>
    <row r="2" spans="1:4" ht="15">
      <c r="A2" s="3" t="s">
        <v>9</v>
      </c>
      <c r="B2" s="3">
        <v>2020</v>
      </c>
      <c r="C2" s="3" t="s">
        <v>10</v>
      </c>
      <c r="D2" s="3" t="s">
        <v>11</v>
      </c>
    </row>
    <row r="3" spans="1:4" ht="15">
      <c r="A3" s="7" t="s">
        <v>47</v>
      </c>
      <c r="B3" s="8">
        <v>35688</v>
      </c>
      <c r="C3" s="9">
        <f>B3/'Table 1'!$B$37</f>
        <v>8.1746902537296676E-2</v>
      </c>
      <c r="D3" s="10">
        <v>76130</v>
      </c>
    </row>
    <row r="4" spans="1:4" ht="15">
      <c r="A4" s="7" t="s">
        <v>48</v>
      </c>
      <c r="B4" s="8">
        <v>82823</v>
      </c>
      <c r="C4" s="9">
        <f>B4/'Table 1'!$B$37</f>
        <v>0.18971429356776853</v>
      </c>
      <c r="D4" s="10">
        <v>139610</v>
      </c>
    </row>
    <row r="5" spans="1:4" ht="15">
      <c r="A5" s="7" t="s">
        <v>49</v>
      </c>
      <c r="B5" s="8">
        <v>82934</v>
      </c>
      <c r="C5" s="9">
        <f>B5/'Table 1'!$B$37</f>
        <v>0.18996855007364277</v>
      </c>
      <c r="D5" s="10">
        <v>136300</v>
      </c>
    </row>
    <row r="6" spans="1:4" ht="15">
      <c r="A6" s="7" t="s">
        <v>50</v>
      </c>
      <c r="B6" s="8">
        <v>36405</v>
      </c>
      <c r="C6" s="9">
        <f>B6/'Table 1'!$B$37</f>
        <v>8.3389262129295164E-2</v>
      </c>
      <c r="D6" s="10">
        <v>75180</v>
      </c>
    </row>
    <row r="7" spans="1:4" ht="15">
      <c r="A7" s="7" t="s">
        <v>51</v>
      </c>
      <c r="B7" s="8">
        <v>47139</v>
      </c>
      <c r="C7" s="9">
        <f>B7/'Table 1'!$B$37</f>
        <v>0.10797655342707992</v>
      </c>
      <c r="D7" s="10">
        <v>76630</v>
      </c>
    </row>
    <row r="8" spans="1:4" ht="15">
      <c r="A8" s="7" t="s">
        <v>52</v>
      </c>
      <c r="B8" s="8">
        <v>34114</v>
      </c>
      <c r="C8" s="9">
        <f>B8/'Table 1'!$B$37</f>
        <v>7.8141499472016901E-2</v>
      </c>
      <c r="D8" s="10">
        <v>76090</v>
      </c>
    </row>
    <row r="9" spans="1:4" ht="15">
      <c r="A9" s="7" t="s">
        <v>53</v>
      </c>
      <c r="B9" s="8">
        <v>75604</v>
      </c>
      <c r="C9" s="9">
        <f>B9/'Table 1'!$B$37</f>
        <v>0.17317845828933473</v>
      </c>
      <c r="D9" s="10">
        <v>128950</v>
      </c>
    </row>
    <row r="10" spans="1:4" ht="15">
      <c r="A10" s="7" t="s">
        <v>54</v>
      </c>
      <c r="B10" s="8">
        <v>190934</v>
      </c>
      <c r="C10" s="9">
        <f>B10/'Table 1'!$B$37</f>
        <v>0.43735325849182372</v>
      </c>
      <c r="D10" s="10">
        <v>227730</v>
      </c>
    </row>
    <row r="11" spans="1:4" ht="15">
      <c r="A11" s="7" t="s">
        <v>55</v>
      </c>
      <c r="B11" s="8">
        <v>43240</v>
      </c>
      <c r="C11" s="9">
        <f>B11/'Table 1'!$B$37</f>
        <v>9.9045507333353183E-2</v>
      </c>
      <c r="D11" s="10">
        <v>76470</v>
      </c>
    </row>
    <row r="12" spans="1:4" ht="15">
      <c r="A12" s="7" t="s">
        <v>56</v>
      </c>
      <c r="B12" s="8">
        <v>31931</v>
      </c>
      <c r="C12" s="9">
        <f>B12/'Table 1'!$B$37</f>
        <v>7.3141121523156813E-2</v>
      </c>
      <c r="D12" s="10">
        <v>76120</v>
      </c>
    </row>
    <row r="13" spans="1:4">
      <c r="A13" s="5"/>
      <c r="B13" s="6">
        <f>SUM(B2:B12)</f>
        <v>662832</v>
      </c>
      <c r="C13" s="5"/>
      <c r="D13" s="4">
        <f>SUM(D3:D12)</f>
        <v>1089210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2D235-E912-4058-81FB-40BFA56F2958}">
  <dimension ref="A1:K42"/>
  <sheetViews>
    <sheetView workbookViewId="0">
      <selection activeCell="F13" sqref="F13"/>
    </sheetView>
  </sheetViews>
  <sheetFormatPr defaultRowHeight="12.75"/>
  <cols>
    <col min="1" max="1" width="18.33203125" bestFit="1" customWidth="1"/>
    <col min="2" max="2" width="10.6640625" bestFit="1" customWidth="1"/>
    <col min="3" max="3" width="15.5" bestFit="1" customWidth="1"/>
    <col min="4" max="4" width="34.83203125" bestFit="1" customWidth="1"/>
    <col min="5" max="5" width="15" style="25" customWidth="1"/>
    <col min="6" max="6" width="12.1640625" bestFit="1" customWidth="1"/>
    <col min="7" max="7" width="18.33203125" style="27" customWidth="1"/>
    <col min="10" max="10" width="15.5" customWidth="1"/>
  </cols>
  <sheetData>
    <row r="1" spans="1:11">
      <c r="A1" t="s">
        <v>57</v>
      </c>
      <c r="B1" t="s">
        <v>58</v>
      </c>
      <c r="C1" t="s">
        <v>59</v>
      </c>
      <c r="D1" t="s">
        <v>60</v>
      </c>
      <c r="E1" s="25" t="s">
        <v>61</v>
      </c>
      <c r="F1" t="s">
        <v>6</v>
      </c>
      <c r="G1" s="27" t="s">
        <v>62</v>
      </c>
    </row>
    <row r="2" spans="1:11">
      <c r="A2" t="s">
        <v>12</v>
      </c>
      <c r="B2">
        <v>17153</v>
      </c>
      <c r="C2" s="34">
        <v>3.9290647254602386E-2</v>
      </c>
      <c r="D2" s="21">
        <v>39489.6936735942</v>
      </c>
      <c r="E2" s="26">
        <f>D2</f>
        <v>39489.6936735942</v>
      </c>
      <c r="F2" s="21"/>
      <c r="G2" s="37">
        <f>D2+F2</f>
        <v>39489.6936735942</v>
      </c>
    </row>
    <row r="3" spans="1:11">
      <c r="A3" t="s">
        <v>13</v>
      </c>
      <c r="B3">
        <v>22493</v>
      </c>
      <c r="C3" s="34">
        <v>5.1522446726390225E-2</v>
      </c>
      <c r="D3" s="21">
        <v>51783.459441506115</v>
      </c>
      <c r="E3" s="26">
        <f>D3</f>
        <v>51783.459441506115</v>
      </c>
      <c r="F3" s="21"/>
      <c r="G3" s="37">
        <f>D3+F3</f>
        <v>51783.459441506115</v>
      </c>
    </row>
    <row r="4" spans="1:11">
      <c r="A4" t="s">
        <v>27</v>
      </c>
      <c r="B4">
        <v>16158</v>
      </c>
      <c r="C4" s="34">
        <v>3.7011501098342295E-2</v>
      </c>
      <c r="D4" s="21">
        <v>37199.0013629065</v>
      </c>
      <c r="E4" s="26">
        <f>D4</f>
        <v>37199.0013629065</v>
      </c>
      <c r="F4" s="21"/>
      <c r="G4" s="37">
        <f>D4+F4</f>
        <v>37199.0013629065</v>
      </c>
      <c r="J4" t="s">
        <v>63</v>
      </c>
    </row>
    <row r="5" spans="1:11" s="39" customFormat="1">
      <c r="A5" s="39" t="s">
        <v>28</v>
      </c>
      <c r="B5" s="39">
        <v>22583</v>
      </c>
      <c r="C5" s="40">
        <v>5.1728600650072037E-2</v>
      </c>
      <c r="D5" s="41">
        <v>51990.657740965304</v>
      </c>
      <c r="E5" s="26">
        <f>D5</f>
        <v>51990.657740965304</v>
      </c>
      <c r="F5" s="42">
        <v>71790</v>
      </c>
      <c r="G5" s="37">
        <f>D5+F5</f>
        <v>123780.65774096531</v>
      </c>
      <c r="J5" s="41">
        <f>G5+G20+G23+G24+G35+G38+G39</f>
        <v>866441.58215348376</v>
      </c>
      <c r="K5" s="43">
        <f>J5/1675110</f>
        <v>0.51724458820822738</v>
      </c>
    </row>
    <row r="6" spans="1:11">
      <c r="A6" t="s">
        <v>37</v>
      </c>
      <c r="B6">
        <v>7997</v>
      </c>
      <c r="C6" s="34">
        <v>1.8317921418705491E-2</v>
      </c>
      <c r="D6" s="21">
        <v>18410.720008612654</v>
      </c>
      <c r="E6" s="26">
        <f>D6</f>
        <v>18410.720008612654</v>
      </c>
      <c r="F6" s="21"/>
      <c r="G6" s="37">
        <f>D6+F6</f>
        <v>18410.720008612654</v>
      </c>
      <c r="J6" s="21"/>
      <c r="K6" s="29"/>
    </row>
    <row r="7" spans="1:11">
      <c r="A7" s="30" t="s">
        <v>47</v>
      </c>
      <c r="B7" s="30">
        <v>35688</v>
      </c>
      <c r="C7" s="35">
        <v>8.1746902537296676E-2</v>
      </c>
      <c r="D7" s="31">
        <v>76130</v>
      </c>
      <c r="E7" s="32">
        <f>D7</f>
        <v>76130</v>
      </c>
      <c r="F7" s="31"/>
      <c r="G7" s="33">
        <f>D7+F7</f>
        <v>76130</v>
      </c>
      <c r="H7" t="s">
        <v>64</v>
      </c>
    </row>
    <row r="8" spans="1:11">
      <c r="A8" s="30" t="s">
        <v>49</v>
      </c>
      <c r="B8" s="30">
        <v>82934</v>
      </c>
      <c r="C8" s="35">
        <v>0.18996855007364277</v>
      </c>
      <c r="D8" s="31">
        <v>136300</v>
      </c>
      <c r="E8" s="32">
        <f>D8</f>
        <v>136300</v>
      </c>
      <c r="F8" s="31"/>
      <c r="G8" s="33">
        <f>D8+F8</f>
        <v>136300</v>
      </c>
      <c r="H8" t="s">
        <v>64</v>
      </c>
    </row>
    <row r="9" spans="1:11">
      <c r="A9" s="30" t="s">
        <v>50</v>
      </c>
      <c r="B9" s="30">
        <v>36405</v>
      </c>
      <c r="C9" s="35">
        <v>8.3389262129295164E-2</v>
      </c>
      <c r="D9" s="31">
        <v>75180</v>
      </c>
      <c r="E9" s="32">
        <f>D9</f>
        <v>75180</v>
      </c>
      <c r="F9" s="31"/>
      <c r="G9" s="33">
        <f>D9+F9</f>
        <v>75180</v>
      </c>
      <c r="H9" t="s">
        <v>64</v>
      </c>
    </row>
    <row r="10" spans="1:11">
      <c r="A10" t="s">
        <v>16</v>
      </c>
      <c r="B10">
        <v>14312</v>
      </c>
      <c r="C10" s="34">
        <v>3.2783055063713012E-2</v>
      </c>
      <c r="D10" s="21">
        <v>32949.134020665784</v>
      </c>
      <c r="E10" s="26">
        <f>D10</f>
        <v>32949.134020665784</v>
      </c>
      <c r="F10" s="21"/>
      <c r="G10" s="37">
        <f>D10+F10</f>
        <v>32949.134020665784</v>
      </c>
    </row>
    <row r="11" spans="1:11">
      <c r="A11" s="30" t="s">
        <v>51</v>
      </c>
      <c r="B11" s="30">
        <v>47139</v>
      </c>
      <c r="C11" s="35">
        <v>0.10797655342707992</v>
      </c>
      <c r="D11" s="31">
        <v>76630</v>
      </c>
      <c r="E11" s="32">
        <f>D11</f>
        <v>76630</v>
      </c>
      <c r="F11" s="31"/>
      <c r="G11" s="33">
        <f>D11+F11</f>
        <v>76630</v>
      </c>
      <c r="H11" t="s">
        <v>64</v>
      </c>
    </row>
    <row r="12" spans="1:11">
      <c r="A12" t="s">
        <v>38</v>
      </c>
      <c r="B12">
        <v>6460</v>
      </c>
      <c r="C12" s="34">
        <v>1.4797270522050453E-2</v>
      </c>
      <c r="D12" s="21">
        <v>14872.23349451516</v>
      </c>
      <c r="E12" s="26">
        <f>D12</f>
        <v>14872.23349451516</v>
      </c>
      <c r="F12" s="21"/>
      <c r="G12" s="37">
        <f>D12+F12</f>
        <v>14872.23349451516</v>
      </c>
    </row>
    <row r="13" spans="1:11">
      <c r="A13" t="s">
        <v>29</v>
      </c>
      <c r="B13">
        <v>4469</v>
      </c>
      <c r="C13" s="34">
        <v>1.0236687610378247E-2</v>
      </c>
      <c r="D13" s="21">
        <v>10288.546669812424</v>
      </c>
      <c r="E13" s="26">
        <f>D13</f>
        <v>10288.546669812424</v>
      </c>
      <c r="F13" s="21"/>
      <c r="G13" s="37">
        <f>D13+F13</f>
        <v>10288.546669812424</v>
      </c>
    </row>
    <row r="14" spans="1:11">
      <c r="A14" t="s">
        <v>30</v>
      </c>
      <c r="B14">
        <v>9974</v>
      </c>
      <c r="C14" s="34">
        <v>2.2846435942249416E-2</v>
      </c>
      <c r="D14" s="21">
        <v>22962.175986732851</v>
      </c>
      <c r="E14" s="26">
        <f>D14</f>
        <v>22962.175986732851</v>
      </c>
      <c r="F14" s="21"/>
      <c r="G14" s="37">
        <f>D14+F14</f>
        <v>22962.175986732851</v>
      </c>
    </row>
    <row r="15" spans="1:11">
      <c r="A15" t="s">
        <v>39</v>
      </c>
      <c r="B15">
        <v>8398</v>
      </c>
      <c r="C15" s="34">
        <v>1.9236451678665587E-2</v>
      </c>
      <c r="D15" s="21">
        <v>19333.903542869706</v>
      </c>
      <c r="E15" s="26">
        <f>D15</f>
        <v>19333.903542869706</v>
      </c>
      <c r="F15" s="21"/>
      <c r="G15" s="37">
        <f>D15+F15</f>
        <v>19333.903542869706</v>
      </c>
    </row>
    <row r="16" spans="1:11">
      <c r="A16" t="s">
        <v>20</v>
      </c>
      <c r="B16">
        <v>5559</v>
      </c>
      <c r="C16" s="34">
        <v>1.2733440686080257E-2</v>
      </c>
      <c r="D16" s="21">
        <v>12797.94829659594</v>
      </c>
      <c r="E16" s="26">
        <f>D16</f>
        <v>12797.94829659594</v>
      </c>
      <c r="F16" s="21"/>
      <c r="G16" s="37">
        <f>D16+F16</f>
        <v>12797.94829659594</v>
      </c>
    </row>
    <row r="17" spans="1:8">
      <c r="A17" t="s">
        <v>31</v>
      </c>
      <c r="B17">
        <v>29568</v>
      </c>
      <c r="C17" s="34">
        <v>6.7728435726933101E-2</v>
      </c>
      <c r="D17" s="21">
        <v>68071.547982325748</v>
      </c>
      <c r="E17" s="26">
        <f>D17</f>
        <v>68071.547982325748</v>
      </c>
      <c r="F17" s="21"/>
      <c r="G17" s="37">
        <f>D17+F17</f>
        <v>68071.547982325748</v>
      </c>
    </row>
    <row r="18" spans="1:8">
      <c r="A18" t="s">
        <v>32</v>
      </c>
      <c r="B18">
        <v>22529</v>
      </c>
      <c r="C18" s="34">
        <v>5.160490829586295E-2</v>
      </c>
      <c r="D18" s="21">
        <v>51866.338761289793</v>
      </c>
      <c r="E18" s="26">
        <f>D18</f>
        <v>51866.338761289793</v>
      </c>
      <c r="F18" s="21"/>
      <c r="G18" s="37">
        <f>D18+F18</f>
        <v>51866.338761289793</v>
      </c>
    </row>
    <row r="19" spans="1:8">
      <c r="A19" t="s">
        <v>21</v>
      </c>
      <c r="B19">
        <v>3616</v>
      </c>
      <c r="C19" s="34">
        <v>8.2828065337050213E-3</v>
      </c>
      <c r="D19" s="21">
        <v>8324.7672316047701</v>
      </c>
      <c r="E19" s="26">
        <f>D19</f>
        <v>8324.7672316047701</v>
      </c>
      <c r="F19" s="21"/>
      <c r="G19" s="37">
        <f>D19+F19</f>
        <v>8324.7672316047701</v>
      </c>
    </row>
    <row r="20" spans="1:8" s="39" customFormat="1">
      <c r="A20" s="39" t="s">
        <v>22</v>
      </c>
      <c r="B20" s="39">
        <v>17075</v>
      </c>
      <c r="C20" s="40">
        <v>3.9111980520744813E-2</v>
      </c>
      <c r="D20" s="41">
        <v>39310.121814062906</v>
      </c>
      <c r="E20" s="44">
        <f>D20</f>
        <v>39310.121814062906</v>
      </c>
      <c r="F20" s="42">
        <v>71790</v>
      </c>
      <c r="G20" s="37">
        <f>D20+F20</f>
        <v>111100.12181406291</v>
      </c>
    </row>
    <row r="21" spans="1:8">
      <c r="A21" t="s">
        <v>40</v>
      </c>
      <c r="B21">
        <v>14532</v>
      </c>
      <c r="C21" s="34">
        <v>3.3286986877157455E-2</v>
      </c>
      <c r="D21" s="21">
        <v>33455.618752677132</v>
      </c>
      <c r="E21" s="26">
        <f>D21</f>
        <v>33455.618752677132</v>
      </c>
      <c r="F21" s="21"/>
      <c r="G21" s="37">
        <f>D21+F21</f>
        <v>33455.618752677132</v>
      </c>
    </row>
    <row r="22" spans="1:8">
      <c r="A22" t="s">
        <v>41</v>
      </c>
      <c r="B22">
        <v>1410</v>
      </c>
      <c r="C22" s="34">
        <v>3.2297448043484733E-3</v>
      </c>
      <c r="D22" s="21">
        <v>3246.1066915273027</v>
      </c>
      <c r="E22" s="26">
        <f>D22</f>
        <v>3246.1066915273027</v>
      </c>
      <c r="F22" s="21"/>
      <c r="G22" s="37">
        <f>D22+F22</f>
        <v>3246.1066915273027</v>
      </c>
    </row>
    <row r="23" spans="1:8" s="39" customFormat="1">
      <c r="A23" s="39" t="s">
        <v>23</v>
      </c>
      <c r="B23" s="39">
        <v>25163</v>
      </c>
      <c r="C23" s="40">
        <v>5.7638346462284142E-2</v>
      </c>
      <c r="D23" s="41">
        <v>57930.342325462072</v>
      </c>
      <c r="E23" s="44">
        <f>D23</f>
        <v>57930.342325462072</v>
      </c>
      <c r="F23" s="42">
        <v>71790</v>
      </c>
      <c r="G23" s="37">
        <f>D23+F23</f>
        <v>129720.34232546207</v>
      </c>
    </row>
    <row r="24" spans="1:8">
      <c r="A24" t="s">
        <v>42</v>
      </c>
      <c r="B24">
        <v>27732</v>
      </c>
      <c r="C24" s="34">
        <v>6.3522895683824021E-2</v>
      </c>
      <c r="D24" s="21">
        <v>63844.702673358275</v>
      </c>
      <c r="E24" s="44">
        <f>D24</f>
        <v>63844.702673358275</v>
      </c>
      <c r="F24" s="38">
        <v>71790</v>
      </c>
      <c r="G24" s="37">
        <f>D24+F24</f>
        <v>135634.70267335826</v>
      </c>
    </row>
    <row r="25" spans="1:8">
      <c r="A25" s="30" t="s">
        <v>52</v>
      </c>
      <c r="B25" s="30">
        <v>34114</v>
      </c>
      <c r="C25" s="35">
        <v>7.8141499472016901E-2</v>
      </c>
      <c r="D25" s="31">
        <v>76090</v>
      </c>
      <c r="E25" s="32">
        <f>D25</f>
        <v>76090</v>
      </c>
      <c r="F25" s="31"/>
      <c r="G25" s="33">
        <f>D25+F25</f>
        <v>76090</v>
      </c>
      <c r="H25" t="s">
        <v>64</v>
      </c>
    </row>
    <row r="26" spans="1:8">
      <c r="A26" t="s">
        <v>33</v>
      </c>
      <c r="B26">
        <v>12588</v>
      </c>
      <c r="C26" s="34">
        <v>2.8834062125630201E-2</v>
      </c>
      <c r="D26" s="21">
        <v>28980.135484358645</v>
      </c>
      <c r="E26" s="26">
        <f>D26</f>
        <v>28980.135484358645</v>
      </c>
      <c r="F26" s="21"/>
      <c r="G26" s="37">
        <f>D26+F26</f>
        <v>28980.135484358645</v>
      </c>
    </row>
    <row r="27" spans="1:8">
      <c r="A27" s="30" t="s">
        <v>53</v>
      </c>
      <c r="B27" s="30">
        <v>75604</v>
      </c>
      <c r="C27" s="35">
        <v>0.17317845828933473</v>
      </c>
      <c r="D27" s="31">
        <v>128950</v>
      </c>
      <c r="E27" s="32">
        <f>D27</f>
        <v>128950</v>
      </c>
      <c r="F27" s="31"/>
      <c r="G27" s="33">
        <f>D27+F27</f>
        <v>128950</v>
      </c>
      <c r="H27" t="s">
        <v>64</v>
      </c>
    </row>
    <row r="28" spans="1:8">
      <c r="A28" t="s">
        <v>24</v>
      </c>
      <c r="B28">
        <v>17871</v>
      </c>
      <c r="C28" s="34">
        <v>4.0935297445752888E-2</v>
      </c>
      <c r="D28" s="21">
        <v>41142.675662613074</v>
      </c>
      <c r="E28" s="26">
        <f>D28</f>
        <v>41142.675662613074</v>
      </c>
      <c r="F28" s="21"/>
      <c r="G28" s="37">
        <f>D28+F28</f>
        <v>41142.675662613074</v>
      </c>
    </row>
    <row r="29" spans="1:8">
      <c r="A29" s="30" t="s">
        <v>54</v>
      </c>
      <c r="B29" s="30">
        <v>190934</v>
      </c>
      <c r="C29" s="35">
        <v>0.43735325849182372</v>
      </c>
      <c r="D29" s="31">
        <v>227730</v>
      </c>
      <c r="E29" s="32">
        <f>D29</f>
        <v>227730</v>
      </c>
      <c r="F29" s="31"/>
      <c r="G29" s="33">
        <f>D29+F29</f>
        <v>227730</v>
      </c>
      <c r="H29" t="s">
        <v>64</v>
      </c>
    </row>
    <row r="30" spans="1:8">
      <c r="A30" t="s">
        <v>43</v>
      </c>
      <c r="B30">
        <v>8020</v>
      </c>
      <c r="C30" s="34">
        <v>1.8370605199201955E-2</v>
      </c>
      <c r="D30" s="21">
        <v>18463.670685141111</v>
      </c>
      <c r="E30" s="26">
        <f>D30</f>
        <v>18463.670685141111</v>
      </c>
      <c r="F30" s="21"/>
      <c r="G30" s="37">
        <f>D30+F30</f>
        <v>18463.670685141111</v>
      </c>
    </row>
    <row r="31" spans="1:8">
      <c r="A31" t="s">
        <v>34</v>
      </c>
      <c r="B31">
        <v>10384</v>
      </c>
      <c r="C31" s="34">
        <v>2.3785581594577693E-2</v>
      </c>
      <c r="D31" s="21">
        <v>23906.079350935823</v>
      </c>
      <c r="E31" s="26">
        <f>D31</f>
        <v>23906.079350935823</v>
      </c>
      <c r="F31" s="21"/>
      <c r="G31" s="37">
        <f>D31+F31</f>
        <v>23906.079350935823</v>
      </c>
    </row>
    <row r="32" spans="1:8">
      <c r="A32" t="s">
        <v>35</v>
      </c>
      <c r="B32">
        <v>22118</v>
      </c>
      <c r="C32" s="34">
        <v>5.0663472044382651E-2</v>
      </c>
      <c r="D32" s="21">
        <v>50920.133193759495</v>
      </c>
      <c r="E32" s="26">
        <f>D32</f>
        <v>50920.133193759495</v>
      </c>
      <c r="F32" s="21"/>
      <c r="G32" s="37">
        <f>D32+F32</f>
        <v>50920.133193759495</v>
      </c>
    </row>
    <row r="33" spans="1:8">
      <c r="A33" s="30" t="s">
        <v>56</v>
      </c>
      <c r="B33" s="30">
        <v>31931</v>
      </c>
      <c r="C33" s="35">
        <v>7.3141121523156813E-2</v>
      </c>
      <c r="D33" s="31">
        <v>76120</v>
      </c>
      <c r="E33" s="32">
        <f>D33</f>
        <v>76120</v>
      </c>
      <c r="F33" s="31"/>
      <c r="G33" s="33">
        <f>D33+F33</f>
        <v>76120</v>
      </c>
      <c r="H33" t="s">
        <v>64</v>
      </c>
    </row>
    <row r="34" spans="1:8">
      <c r="A34" t="s">
        <v>25</v>
      </c>
      <c r="B34">
        <v>16359</v>
      </c>
      <c r="C34" s="34">
        <v>3.7471911527898354E-2</v>
      </c>
      <c r="D34" s="21">
        <v>37661.744231698685</v>
      </c>
      <c r="E34" s="26">
        <f>D34</f>
        <v>37661.744231698685</v>
      </c>
      <c r="F34" s="21"/>
      <c r="G34" s="37">
        <f>D34+F34</f>
        <v>37661.744231698685</v>
      </c>
    </row>
    <row r="35" spans="1:8" s="39" customFormat="1">
      <c r="A35" s="39" t="s">
        <v>14</v>
      </c>
      <c r="B35" s="39">
        <v>11147</v>
      </c>
      <c r="C35" s="40">
        <v>2.5533308747569101E-2</v>
      </c>
      <c r="D35" s="41">
        <v>25662.660489684287</v>
      </c>
      <c r="E35" s="44">
        <f>D35</f>
        <v>25662.660489684287</v>
      </c>
      <c r="F35" s="42">
        <v>71790</v>
      </c>
      <c r="G35" s="37">
        <f>D35+F35</f>
        <v>97452.660489684291</v>
      </c>
    </row>
    <row r="36" spans="1:8">
      <c r="A36" s="30" t="s">
        <v>48</v>
      </c>
      <c r="B36" s="30">
        <v>82823</v>
      </c>
      <c r="C36" s="35">
        <v>0.18971429356776853</v>
      </c>
      <c r="D36" s="31">
        <v>139610</v>
      </c>
      <c r="E36" s="32">
        <f>D36</f>
        <v>139610</v>
      </c>
      <c r="F36" s="31"/>
      <c r="G36" s="33">
        <f>D36+F36</f>
        <v>139610</v>
      </c>
      <c r="H36" t="s">
        <v>64</v>
      </c>
    </row>
    <row r="37" spans="1:8">
      <c r="A37" t="s">
        <v>17</v>
      </c>
      <c r="B37">
        <v>6528</v>
      </c>
      <c r="C37" s="34">
        <v>1.4953031264387826E-2</v>
      </c>
      <c r="D37" s="21">
        <v>15028.783320773215</v>
      </c>
      <c r="E37" s="26">
        <f>D37</f>
        <v>15028.783320773215</v>
      </c>
      <c r="F37" s="21"/>
      <c r="G37" s="37">
        <f>D37+F37</f>
        <v>15028.783320773215</v>
      </c>
    </row>
    <row r="38" spans="1:8" s="39" customFormat="1">
      <c r="A38" s="39" t="s">
        <v>18</v>
      </c>
      <c r="B38" s="39">
        <v>31012</v>
      </c>
      <c r="C38" s="40">
        <v>7.1036060902450252E-2</v>
      </c>
      <c r="D38" s="41">
        <v>71395.929586982063</v>
      </c>
      <c r="E38" s="44">
        <f>D38</f>
        <v>71395.929586982063</v>
      </c>
      <c r="F38" s="42">
        <v>71790</v>
      </c>
      <c r="G38" s="37">
        <f>D38+F38</f>
        <v>143185.92958698206</v>
      </c>
    </row>
    <row r="39" spans="1:8">
      <c r="A39" t="s">
        <v>44</v>
      </c>
      <c r="B39">
        <v>23359</v>
      </c>
      <c r="C39" s="34">
        <v>5.3506105592039707E-2</v>
      </c>
      <c r="D39" s="21">
        <v>53777.167522968979</v>
      </c>
      <c r="E39" s="44">
        <f>D39</f>
        <v>53777.167522968979</v>
      </c>
      <c r="F39" s="38">
        <v>71790</v>
      </c>
      <c r="G39" s="37">
        <f>D39+F39</f>
        <v>125567.16752296899</v>
      </c>
    </row>
    <row r="40" spans="1:8">
      <c r="A40" s="30" t="s">
        <v>55</v>
      </c>
      <c r="B40" s="30">
        <v>43240</v>
      </c>
      <c r="C40" s="35">
        <v>9.9045507333353183E-2</v>
      </c>
      <c r="D40" s="31">
        <v>76470</v>
      </c>
      <c r="E40" s="32">
        <f>D40</f>
        <v>76470</v>
      </c>
      <c r="F40" s="31"/>
      <c r="G40" s="33">
        <f>D40+F40</f>
        <v>76470</v>
      </c>
      <c r="H40" t="s">
        <v>64</v>
      </c>
    </row>
    <row r="41" spans="1:8">
      <c r="B41">
        <f>SUM(B1:B39)</f>
        <v>1054139</v>
      </c>
      <c r="D41" s="21"/>
      <c r="E41" s="45">
        <f>SUM(E1:E39)-E6-E7-E8-E10-E24-E26-E28-E32-E35-E39</f>
        <v>1489688.6709439785</v>
      </c>
      <c r="F41" s="38">
        <f>SUM(F1:F39)</f>
        <v>502530</v>
      </c>
      <c r="G41" s="28">
        <f>SUM(G1:G39)-E6-E7-E8-E10-E24-E26-E28-E32-E35-E39</f>
        <v>1992218.6709439789</v>
      </c>
    </row>
    <row r="42" spans="1:8">
      <c r="D42" s="21"/>
      <c r="F42" s="21"/>
    </row>
  </sheetData>
  <sortState xmlns:xlrd2="http://schemas.microsoft.com/office/spreadsheetml/2017/richdata2" ref="A2:H42">
    <sortCondition ref="A2:A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F8AE-0043-443B-BC6D-972874AB19ED}">
  <dimension ref="A1:C40"/>
  <sheetViews>
    <sheetView tabSelected="1" workbookViewId="0">
      <selection sqref="A1:XFD1048576"/>
    </sheetView>
  </sheetViews>
  <sheetFormatPr defaultRowHeight="12.75"/>
  <cols>
    <col min="1" max="1" width="26.33203125" customWidth="1"/>
    <col min="2" max="2" width="21.33203125" style="21" customWidth="1"/>
    <col min="3" max="3" width="23.5" customWidth="1"/>
  </cols>
  <sheetData>
    <row r="1" spans="1:3">
      <c r="A1" s="46" t="s">
        <v>65</v>
      </c>
      <c r="B1" s="47" t="s">
        <v>66</v>
      </c>
      <c r="C1" s="46" t="s">
        <v>67</v>
      </c>
    </row>
    <row r="2" spans="1:3">
      <c r="A2" t="s">
        <v>12</v>
      </c>
      <c r="B2" s="21">
        <v>39489.6936735942</v>
      </c>
      <c r="C2" t="s">
        <v>68</v>
      </c>
    </row>
    <row r="3" spans="1:3">
      <c r="A3" t="s">
        <v>13</v>
      </c>
      <c r="B3" s="21">
        <v>51783.459441506115</v>
      </c>
      <c r="C3" t="s">
        <v>68</v>
      </c>
    </row>
    <row r="4" spans="1:3">
      <c r="A4" t="s">
        <v>27</v>
      </c>
      <c r="B4" s="21">
        <v>37199.0013629065</v>
      </c>
      <c r="C4" t="s">
        <v>68</v>
      </c>
    </row>
    <row r="5" spans="1:3">
      <c r="A5" t="s">
        <v>28</v>
      </c>
      <c r="B5" s="21">
        <v>123780.65774096531</v>
      </c>
      <c r="C5" t="s">
        <v>68</v>
      </c>
    </row>
    <row r="6" spans="1:3">
      <c r="A6" t="s">
        <v>37</v>
      </c>
      <c r="B6" s="21">
        <v>18410.720008612654</v>
      </c>
      <c r="C6" t="s">
        <v>68</v>
      </c>
    </row>
    <row r="7" spans="1:3">
      <c r="A7" t="s">
        <v>47</v>
      </c>
      <c r="B7" s="21">
        <v>76130</v>
      </c>
      <c r="C7" t="s">
        <v>69</v>
      </c>
    </row>
    <row r="8" spans="1:3">
      <c r="A8" t="s">
        <v>49</v>
      </c>
      <c r="B8" s="21">
        <v>136300</v>
      </c>
      <c r="C8" t="s">
        <v>69</v>
      </c>
    </row>
    <row r="9" spans="1:3">
      <c r="A9" t="s">
        <v>50</v>
      </c>
      <c r="B9" s="21">
        <v>75180</v>
      </c>
      <c r="C9" t="s">
        <v>69</v>
      </c>
    </row>
    <row r="10" spans="1:3">
      <c r="A10" t="s">
        <v>16</v>
      </c>
      <c r="B10" s="21">
        <v>32949.134020665784</v>
      </c>
      <c r="C10" t="s">
        <v>68</v>
      </c>
    </row>
    <row r="11" spans="1:3">
      <c r="A11" t="s">
        <v>51</v>
      </c>
      <c r="B11" s="21">
        <v>76630</v>
      </c>
      <c r="C11" t="s">
        <v>69</v>
      </c>
    </row>
    <row r="12" spans="1:3">
      <c r="A12" t="s">
        <v>38</v>
      </c>
      <c r="B12" s="21">
        <v>14872.23349451516</v>
      </c>
      <c r="C12" t="s">
        <v>68</v>
      </c>
    </row>
    <row r="13" spans="1:3">
      <c r="A13" t="s">
        <v>29</v>
      </c>
      <c r="B13" s="21">
        <v>10288.546669812424</v>
      </c>
      <c r="C13" t="s">
        <v>68</v>
      </c>
    </row>
    <row r="14" spans="1:3">
      <c r="A14" t="s">
        <v>30</v>
      </c>
      <c r="B14" s="21">
        <v>22962.175986732851</v>
      </c>
      <c r="C14" t="s">
        <v>68</v>
      </c>
    </row>
    <row r="15" spans="1:3">
      <c r="A15" t="s">
        <v>39</v>
      </c>
      <c r="B15" s="21">
        <v>19333.903542869706</v>
      </c>
      <c r="C15" t="s">
        <v>68</v>
      </c>
    </row>
    <row r="16" spans="1:3">
      <c r="A16" t="s">
        <v>20</v>
      </c>
      <c r="B16" s="21">
        <v>12797.94829659594</v>
      </c>
      <c r="C16" t="s">
        <v>68</v>
      </c>
    </row>
    <row r="17" spans="1:3">
      <c r="A17" t="s">
        <v>31</v>
      </c>
      <c r="B17" s="21">
        <v>68071.547982325748</v>
      </c>
      <c r="C17" t="s">
        <v>68</v>
      </c>
    </row>
    <row r="18" spans="1:3">
      <c r="A18" t="s">
        <v>32</v>
      </c>
      <c r="B18" s="21">
        <v>51866.338761289793</v>
      </c>
      <c r="C18" t="s">
        <v>68</v>
      </c>
    </row>
    <row r="19" spans="1:3">
      <c r="A19" t="s">
        <v>21</v>
      </c>
      <c r="B19" s="21">
        <v>8324.7672316047701</v>
      </c>
      <c r="C19" t="s">
        <v>68</v>
      </c>
    </row>
    <row r="20" spans="1:3">
      <c r="A20" t="s">
        <v>22</v>
      </c>
      <c r="B20" s="21">
        <v>111100.12181406291</v>
      </c>
      <c r="C20" t="s">
        <v>68</v>
      </c>
    </row>
    <row r="21" spans="1:3">
      <c r="A21" t="s">
        <v>40</v>
      </c>
      <c r="B21" s="21">
        <v>33455.618752677132</v>
      </c>
      <c r="C21" t="s">
        <v>68</v>
      </c>
    </row>
    <row r="22" spans="1:3">
      <c r="A22" t="s">
        <v>41</v>
      </c>
      <c r="B22" s="21">
        <v>3246.1066915273027</v>
      </c>
      <c r="C22" t="s">
        <v>68</v>
      </c>
    </row>
    <row r="23" spans="1:3">
      <c r="A23" t="s">
        <v>23</v>
      </c>
      <c r="B23" s="21">
        <v>129720.34232546207</v>
      </c>
      <c r="C23" t="s">
        <v>68</v>
      </c>
    </row>
    <row r="24" spans="1:3">
      <c r="A24" t="s">
        <v>42</v>
      </c>
      <c r="B24" s="21">
        <v>135634.70267335826</v>
      </c>
      <c r="C24" t="s">
        <v>68</v>
      </c>
    </row>
    <row r="25" spans="1:3">
      <c r="A25" t="s">
        <v>52</v>
      </c>
      <c r="B25" s="21">
        <v>76090</v>
      </c>
      <c r="C25" t="s">
        <v>69</v>
      </c>
    </row>
    <row r="26" spans="1:3">
      <c r="A26" t="s">
        <v>33</v>
      </c>
      <c r="B26" s="21">
        <v>28980.135484358645</v>
      </c>
      <c r="C26" t="s">
        <v>68</v>
      </c>
    </row>
    <row r="27" spans="1:3">
      <c r="A27" t="s">
        <v>53</v>
      </c>
      <c r="B27" s="21">
        <v>128950</v>
      </c>
      <c r="C27" t="s">
        <v>69</v>
      </c>
    </row>
    <row r="28" spans="1:3">
      <c r="A28" t="s">
        <v>24</v>
      </c>
      <c r="B28" s="21">
        <v>41142.675662613074</v>
      </c>
      <c r="C28" t="s">
        <v>68</v>
      </c>
    </row>
    <row r="29" spans="1:3">
      <c r="A29" t="s">
        <v>54</v>
      </c>
      <c r="B29" s="21">
        <v>227730</v>
      </c>
      <c r="C29" t="s">
        <v>69</v>
      </c>
    </row>
    <row r="30" spans="1:3">
      <c r="A30" t="s">
        <v>43</v>
      </c>
      <c r="B30" s="21">
        <v>18463.670685141111</v>
      </c>
      <c r="C30" t="s">
        <v>68</v>
      </c>
    </row>
    <row r="31" spans="1:3">
      <c r="A31" t="s">
        <v>34</v>
      </c>
      <c r="B31" s="21">
        <v>23906.079350935823</v>
      </c>
      <c r="C31" t="s">
        <v>68</v>
      </c>
    </row>
    <row r="32" spans="1:3">
      <c r="A32" t="s">
        <v>35</v>
      </c>
      <c r="B32" s="21">
        <v>50920.133193759495</v>
      </c>
      <c r="C32" t="s">
        <v>68</v>
      </c>
    </row>
    <row r="33" spans="1:3">
      <c r="A33" t="s">
        <v>56</v>
      </c>
      <c r="B33" s="21">
        <v>76120</v>
      </c>
      <c r="C33" t="s">
        <v>69</v>
      </c>
    </row>
    <row r="34" spans="1:3">
      <c r="A34" t="s">
        <v>25</v>
      </c>
      <c r="B34" s="21">
        <v>37661.744231698685</v>
      </c>
      <c r="C34" t="s">
        <v>68</v>
      </c>
    </row>
    <row r="35" spans="1:3">
      <c r="A35" t="s">
        <v>14</v>
      </c>
      <c r="B35" s="21">
        <v>97452.660489684291</v>
      </c>
      <c r="C35" t="s">
        <v>68</v>
      </c>
    </row>
    <row r="36" spans="1:3">
      <c r="A36" t="s">
        <v>48</v>
      </c>
      <c r="B36" s="21">
        <v>139610</v>
      </c>
      <c r="C36" t="s">
        <v>69</v>
      </c>
    </row>
    <row r="37" spans="1:3">
      <c r="A37" t="s">
        <v>17</v>
      </c>
      <c r="B37" s="21">
        <v>15028.783320773215</v>
      </c>
      <c r="C37" t="s">
        <v>68</v>
      </c>
    </row>
    <row r="38" spans="1:3">
      <c r="A38" t="s">
        <v>18</v>
      </c>
      <c r="B38" s="21">
        <v>143185.92958698206</v>
      </c>
      <c r="C38" t="s">
        <v>68</v>
      </c>
    </row>
    <row r="39" spans="1:3">
      <c r="A39" t="s">
        <v>44</v>
      </c>
      <c r="B39" s="21">
        <v>125567.16752296899</v>
      </c>
      <c r="C39" t="s">
        <v>68</v>
      </c>
    </row>
    <row r="40" spans="1:3">
      <c r="A40" t="s">
        <v>55</v>
      </c>
      <c r="B40" s="21">
        <v>76470</v>
      </c>
      <c r="C40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ACB04BBFC3146A3D587E0A25B52A2" ma:contentTypeVersion="10" ma:contentTypeDescription="Create a new document." ma:contentTypeScope="" ma:versionID="d712dd30408928ffbb5fe8a4b3322489">
  <xsd:schema xmlns:xsd="http://www.w3.org/2001/XMLSchema" xmlns:xs="http://www.w3.org/2001/XMLSchema" xmlns:p="http://schemas.microsoft.com/office/2006/metadata/properties" xmlns:ns3="09e0a79d-f40c-41ee-b90b-5ffeba146746" xmlns:ns4="9b769d5b-da80-443c-8c03-93befd180745" targetNamespace="http://schemas.microsoft.com/office/2006/metadata/properties" ma:root="true" ma:fieldsID="bb516fc14f8c36830cb06e7a08d58526" ns3:_="" ns4:_="">
    <xsd:import namespace="09e0a79d-f40c-41ee-b90b-5ffeba146746"/>
    <xsd:import namespace="9b769d5b-da80-443c-8c03-93befd18074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0a79d-f40c-41ee-b90b-5ffeba1467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69d5b-da80-443c-8c03-93befd180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F0B9A-3AFA-4BC1-8E01-03A5A2C0A7F6}"/>
</file>

<file path=customXml/itemProps2.xml><?xml version="1.0" encoding="utf-8"?>
<ds:datastoreItem xmlns:ds="http://schemas.openxmlformats.org/officeDocument/2006/customXml" ds:itemID="{5166CB3B-EAA7-455F-9E28-B171E3805613}"/>
</file>

<file path=customXml/itemProps3.xml><?xml version="1.0" encoding="utf-8"?>
<ds:datastoreItem xmlns:ds="http://schemas.openxmlformats.org/officeDocument/2006/customXml" ds:itemID="{BD4C6689-0E0E-4A66-8BD1-10B5697F2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RI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mbrown</dc:creator>
  <cp:keywords/>
  <dc:description/>
  <cp:lastModifiedBy/>
  <cp:revision/>
  <dcterms:created xsi:type="dcterms:W3CDTF">2023-01-20T15:20:17Z</dcterms:created>
  <dcterms:modified xsi:type="dcterms:W3CDTF">2023-11-01T18:21:16Z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2021-08-12T00:00:00Z</vt:filetime>
  </property>
  <property fmtid="{D5CDD505-2E9C-101B-9397-08002B2CF9AE}" pid="3" name="Creator">
    <vt:lpwstr>Acrobat PDFMaker 21 for Excel</vt:lpwstr>
  </property>
  <property fmtid="{D5CDD505-2E9C-101B-9397-08002B2CF9AE}" pid="4" name="LastSaved">
    <vt:filetime>2023-01-20T00:00:00Z</vt:filetime>
  </property>
  <property fmtid="{D5CDD505-2E9C-101B-9397-08002B2CF9AE}" pid="5" name="Producer">
    <vt:lpwstr>Adobe PDF Library 21.5.92</vt:lpwstr>
  </property>
  <property fmtid="{D5CDD505-2E9C-101B-9397-08002B2CF9AE}" pid="6" name="ContentTypeId">
    <vt:lpwstr>0x010100B41ACB04BBFC3146A3D587E0A25B52A2</vt:lpwstr>
  </property>
</Properties>
</file>